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<sst xmlns="http://schemas.openxmlformats.org/spreadsheetml/2006/main" count="159" uniqueCount="113">
  <si>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</si>
  <si>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</si>
  <si>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</si>
  <si>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</si>
  <si>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</si>
  <si>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</si>
  <si>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</si>
  <si>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</si>
  <si>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</si>
  <si>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</si>
  <si>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</si>
  <si>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</si>
  <si>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</si>
  <si>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</si>
  <si>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</si>
  <si>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</si>
  <si>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</si>
  <si>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</si>
  <si>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</si>
  <si>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</si>
  <si>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</si>
  <si>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</si>
  <si>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</si>
  <si>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</si>
  <si>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</si>
  <si>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</si>
  <si>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</si>
  <si>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</si>
  <si>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</si>
  <si>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</si>
  <si>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</si>
  <si>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</si>
  <si>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</si>
  <si>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</si>
  <si>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</si>
  <si>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</si>
  <si>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</si>
  <si>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</si>
  <si>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</si>
  <si>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</si>
  <si>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</si>
  <si>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</si>
  <si>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</si>
  <si>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</si>
  <si>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</si>
  <si>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</si>
  <si>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</si>
  <si>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</si>
  <si>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</si>
  <si>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</si>
  <si>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</si>
  <si>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</si>
  <si>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</si>
  <si>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</si>
  <si>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</si>
  <si>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</si>
  <si>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</si>
  <si>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</si>
  <si>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</si>
  <si>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</si>
  <si>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</si>
  <si>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</si>
  <si>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</si>
  <si>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</si>
  <si>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</si>
  <si>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</si>
  <si>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</si>
  <si>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</si>
  <si>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</si>
  <si>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</si>
  <si>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</si>
  <si>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</si>
  <si>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</si>
  <si>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</si>
  <si>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</si>
  <si>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</si>
  <si>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</si>
  <si>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</si>
  <si>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</si>
  <si>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</si>
  <si>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</si>
  <si>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</si>
  <si>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</si>
  <si>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</si>
  <si>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</si>
  <si>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</si>
  <si>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</si>
  <si>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</si>
  <si>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</si>
  <si>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</si>
  <si>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</si>
  <si>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</si>
  <si>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</si>
  <si>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</si>
  <si>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</si>
  <si>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</si>
  <si>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</si>
  <si>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</si>
  <si>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</si>
  <si>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</si>
  <si>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</si>
  <si>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</si>
  <si>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</si>
  <si>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</si>
  <si>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</si>
  <si>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</si>
  <si>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</si>
  <si>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</si>
  <si>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</si>
  <si>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</si>
  <si>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</si>
  <si>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</si>
  <si>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14.10.2014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</si>
</sst>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32450.000000000004</c:v>
                </c:pt>
                <c:pt idx="1">
                  <c:v>27907.7</c:v>
                </c:pt>
                <c:pt idx="2">
                  <c:v>1168.5</c:v>
                </c:pt>
                <c:pt idx="3">
                  <c:v>3373.800000000003</c:v>
                </c:pt>
              </c:numCache>
            </c:numRef>
          </c:val>
          <c:shape val="box"/>
        </c:ser>
        <c:shape val="box"/>
        <c:axId val="8900543"/>
        <c:axId val="12996024"/>
      </c:bar3D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996024"/>
        <c:crosses val="autoZero"/>
        <c:auto val="1"/>
        <c:lblOffset val="100"/>
        <c:tickLblSkip val="1"/>
        <c:noMultiLvlLbl val="0"/>
      </c:catAx>
      <c:valAx>
        <c:axId val="12996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0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206712.31000000006</c:v>
                </c:pt>
                <c:pt idx="1">
                  <c:v>172082.39999999994</c:v>
                </c:pt>
                <c:pt idx="2">
                  <c:v>16.8</c:v>
                </c:pt>
                <c:pt idx="3">
                  <c:v>11256.800000000001</c:v>
                </c:pt>
                <c:pt idx="4">
                  <c:v>21917.899999999998</c:v>
                </c:pt>
                <c:pt idx="5">
                  <c:v>186.9</c:v>
                </c:pt>
                <c:pt idx="6">
                  <c:v>1251.5100000001162</c:v>
                </c:pt>
              </c:numCache>
            </c:numRef>
          </c:val>
          <c:shape val="box"/>
        </c:ser>
        <c:shape val="box"/>
        <c:axId val="49855353"/>
        <c:axId val="46044994"/>
      </c:bar3D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44994"/>
        <c:crosses val="autoZero"/>
        <c:auto val="1"/>
        <c:lblOffset val="100"/>
        <c:tickLblSkip val="1"/>
        <c:noMultiLvlLbl val="0"/>
      </c:catAx>
      <c:valAx>
        <c:axId val="4604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144184.70000000004</c:v>
                </c:pt>
                <c:pt idx="1">
                  <c:v>117330.09999999999</c:v>
                </c:pt>
                <c:pt idx="2">
                  <c:v>3480.4999999999995</c:v>
                </c:pt>
                <c:pt idx="3">
                  <c:v>2068</c:v>
                </c:pt>
                <c:pt idx="4">
                  <c:v>11028.299999999997</c:v>
                </c:pt>
                <c:pt idx="5">
                  <c:v>1048</c:v>
                </c:pt>
                <c:pt idx="6">
                  <c:v>9229.800000000052</c:v>
                </c:pt>
              </c:numCache>
            </c:numRef>
          </c:val>
          <c:shape val="box"/>
        </c:ser>
        <c:shape val="box"/>
        <c:axId val="11751763"/>
        <c:axId val="38657004"/>
      </c:bar3D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57004"/>
        <c:crosses val="autoZero"/>
        <c:auto val="1"/>
        <c:lblOffset val="100"/>
        <c:tickLblSkip val="1"/>
        <c:noMultiLvlLbl val="0"/>
      </c:catAx>
      <c:valAx>
        <c:axId val="38657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1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1735.2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6787.600000000003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27221.59999999999</c:v>
                </c:pt>
                <c:pt idx="1">
                  <c:v>21119</c:v>
                </c:pt>
                <c:pt idx="2">
                  <c:v>719.0999999999997</c:v>
                </c:pt>
                <c:pt idx="3">
                  <c:v>297.09999999999997</c:v>
                </c:pt>
                <c:pt idx="4">
                  <c:v>18</c:v>
                </c:pt>
                <c:pt idx="5">
                  <c:v>5068.399999999991</c:v>
                </c:pt>
              </c:numCache>
            </c:numRef>
          </c:val>
          <c:shape val="box"/>
        </c:ser>
        <c:shape val="box"/>
        <c:axId val="12368717"/>
        <c:axId val="44209590"/>
      </c:bar3D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09590"/>
        <c:crosses val="autoZero"/>
        <c:auto val="1"/>
        <c:lblOffset val="100"/>
        <c:tickLblSkip val="1"/>
        <c:noMultiLvlLbl val="0"/>
      </c:catAx>
      <c:valAx>
        <c:axId val="44209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8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8551.7</c:v>
                </c:pt>
                <c:pt idx="1">
                  <c:v>5646.699999999999</c:v>
                </c:pt>
                <c:pt idx="2">
                  <c:v>0.5</c:v>
                </c:pt>
                <c:pt idx="3">
                  <c:v>116.30000000000001</c:v>
                </c:pt>
                <c:pt idx="4">
                  <c:v>244.2999999999999</c:v>
                </c:pt>
                <c:pt idx="5">
                  <c:v>2543.900000000002</c:v>
                </c:pt>
              </c:numCache>
            </c:numRef>
          </c:val>
          <c:shape val="box"/>
        </c:ser>
        <c:shape val="box"/>
        <c:axId val="62341991"/>
        <c:axId val="24207008"/>
      </c:bar3D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07008"/>
        <c:crosses val="autoZero"/>
        <c:auto val="1"/>
        <c:lblOffset val="100"/>
        <c:tickLblSkip val="2"/>
        <c:noMultiLvlLbl val="0"/>
      </c:catAx>
      <c:valAx>
        <c:axId val="24207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19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2559.8</c:v>
                </c:pt>
                <c:pt idx="1">
                  <c:v>1431.4</c:v>
                </c:pt>
                <c:pt idx="2">
                  <c:v>181.4</c:v>
                </c:pt>
                <c:pt idx="3">
                  <c:v>129.10000000000002</c:v>
                </c:pt>
                <c:pt idx="4">
                  <c:v>728.3000000000001</c:v>
                </c:pt>
                <c:pt idx="5">
                  <c:v>89.6</c:v>
                </c:pt>
              </c:numCache>
            </c:numRef>
          </c:val>
          <c:shape val="box"/>
        </c:ser>
        <c:shape val="box"/>
        <c:axId val="16536481"/>
        <c:axId val="14610602"/>
      </c:bar3D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10602"/>
        <c:crosses val="autoZero"/>
        <c:auto val="1"/>
        <c:lblOffset val="100"/>
        <c:tickLblSkip val="1"/>
        <c:noMultiLvlLbl val="0"/>
      </c:catAx>
      <c:valAx>
        <c:axId val="14610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64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25337.000000000004</c:v>
                </c:pt>
              </c:numCache>
            </c:numRef>
          </c:val>
          <c:shape val="box"/>
        </c:ser>
        <c:shape val="box"/>
        <c:axId val="64386555"/>
        <c:axId val="42608084"/>
      </c:bar3D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608084"/>
        <c:crosses val="autoZero"/>
        <c:auto val="1"/>
        <c:lblOffset val="100"/>
        <c:tickLblSkip val="1"/>
        <c:noMultiLvlLbl val="0"/>
      </c:catAx>
      <c:valAx>
        <c:axId val="42608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6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206712.31000000006</c:v>
                </c:pt>
                <c:pt idx="1">
                  <c:v>144184.70000000004</c:v>
                </c:pt>
                <c:pt idx="2">
                  <c:v>27221.59999999999</c:v>
                </c:pt>
                <c:pt idx="3">
                  <c:v>8551.7</c:v>
                </c:pt>
                <c:pt idx="4">
                  <c:v>2559.8</c:v>
                </c:pt>
                <c:pt idx="5">
                  <c:v>32450.000000000004</c:v>
                </c:pt>
                <c:pt idx="6">
                  <c:v>25337.000000000004</c:v>
                </c:pt>
              </c:numCache>
            </c:numRef>
          </c:val>
          <c:shape val="box"/>
        </c:ser>
        <c:shape val="box"/>
        <c:axId val="47928437"/>
        <c:axId val="28702750"/>
      </c:bar3D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02750"/>
        <c:crosses val="autoZero"/>
        <c:auto val="1"/>
        <c:lblOffset val="100"/>
        <c:tickLblSkip val="1"/>
        <c:noMultiLvlLbl val="0"/>
      </c:catAx>
      <c:valAx>
        <c:axId val="28702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64582.799999999996</c:v>
                </c:pt>
                <c:pt idx="2">
                  <c:v>20516.600000000002</c:v>
                </c:pt>
                <c:pt idx="3">
                  <c:v>8110.4</c:v>
                </c:pt>
                <c:pt idx="4">
                  <c:v>7943.900000000001</c:v>
                </c:pt>
                <c:pt idx="5">
                  <c:v>92638.50000000009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350097.1</c:v>
                </c:pt>
                <c:pt idx="1">
                  <c:v>35750.6</c:v>
                </c:pt>
                <c:pt idx="2">
                  <c:v>13664.400000000001</c:v>
                </c:pt>
                <c:pt idx="3">
                  <c:v>5906.3</c:v>
                </c:pt>
                <c:pt idx="4">
                  <c:v>3498.7999999999997</c:v>
                </c:pt>
                <c:pt idx="5">
                  <c:v>56971.010000000155</c:v>
                </c:pt>
              </c:numCache>
            </c:numRef>
          </c:val>
          <c:shape val="box"/>
        </c:ser>
        <c:shape val="box"/>
        <c:axId val="56998159"/>
        <c:axId val="43221384"/>
      </c:bar3D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21384"/>
        <c:crosses val="autoZero"/>
        <c:auto val="1"/>
        <c:lblOffset val="100"/>
        <c:tickLblSkip val="1"/>
        <c:noMultiLvlLbl val="0"/>
      </c:catAx>
      <c:valAx>
        <c:axId val="4322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</f>
        <v>233864.2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</f>
        <v>208847.21000000002</v>
      </c>
      <c r="E6" s="3">
        <f>D6/D137*100</f>
        <v>44.27759883348963</v>
      </c>
      <c r="F6" s="3">
        <f>D6/B6*100</f>
        <v>89.30277058224388</v>
      </c>
      <c r="G6" s="3">
        <f aca="true" t="shared" si="0" ref="G6:G41">D6/C6*100</f>
        <v>75.87885307862986</v>
      </c>
      <c r="H6" s="3">
        <f>B6-D6</f>
        <v>25016.98999999999</v>
      </c>
      <c r="I6" s="3">
        <f aca="true" t="shared" si="1" ref="I6:I41">C6-D6</f>
        <v>66390.48999999999</v>
      </c>
    </row>
    <row r="7" spans="1:9" ht="18">
      <c r="A7" s="29" t="s">
        <v>3</v>
      </c>
      <c r="B7" s="49">
        <f>191676+99</f>
        <v>191775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</f>
        <v>173688.29999999993</v>
      </c>
      <c r="E7" s="1">
        <f>D7/D6*100</f>
        <v>83.16524793412367</v>
      </c>
      <c r="F7" s="1">
        <f>D7/B7*100</f>
        <v>90.56879155260067</v>
      </c>
      <c r="G7" s="1">
        <f t="shared" si="0"/>
        <v>80.36953969722191</v>
      </c>
      <c r="H7" s="1">
        <f>B7-D7</f>
        <v>18086.70000000007</v>
      </c>
      <c r="I7" s="1">
        <f t="shared" si="1"/>
        <v>42423.800000000076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</f>
        <v>19.5</v>
      </c>
      <c r="E8" s="12">
        <f>D8/D6*100</f>
        <v>0.009336969356689035</v>
      </c>
      <c r="F8" s="1">
        <f>D8/B8*100</f>
        <v>43.7219730941704</v>
      </c>
      <c r="G8" s="1">
        <f t="shared" si="0"/>
        <v>43.7219730941704</v>
      </c>
      <c r="H8" s="1">
        <f aca="true" t="shared" si="2" ref="H8:H41">B8-D8</f>
        <v>25.1</v>
      </c>
      <c r="I8" s="1">
        <f t="shared" si="1"/>
        <v>25.1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</f>
        <v>11716.000000000002</v>
      </c>
      <c r="E9" s="1">
        <f>D9/D6*100</f>
        <v>5.6098427170753205</v>
      </c>
      <c r="F9" s="1">
        <f aca="true" t="shared" si="3" ref="F9:F39">D9/B9*100</f>
        <v>85.7046714751796</v>
      </c>
      <c r="G9" s="1">
        <f t="shared" si="0"/>
        <v>68.49979828925906</v>
      </c>
      <c r="H9" s="1">
        <f t="shared" si="2"/>
        <v>1954.199999999999</v>
      </c>
      <c r="I9" s="1">
        <f t="shared" si="1"/>
        <v>5387.699999999999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</f>
        <v>21917.899999999998</v>
      </c>
      <c r="E10" s="1">
        <f>D10/D6*100</f>
        <v>10.494705675024338</v>
      </c>
      <c r="F10" s="1">
        <f t="shared" si="3"/>
        <v>84.13458216575178</v>
      </c>
      <c r="G10" s="1">
        <f t="shared" si="0"/>
        <v>55.56502009101164</v>
      </c>
      <c r="H10" s="1">
        <f t="shared" si="2"/>
        <v>4133.100000000002</v>
      </c>
      <c r="I10" s="1">
        <f t="shared" si="1"/>
        <v>17527.600000000002</v>
      </c>
    </row>
    <row r="11" spans="1:9" ht="18">
      <c r="A11" s="29" t="s">
        <v>15</v>
      </c>
      <c r="B11" s="49">
        <v>231.1</v>
      </c>
      <c r="C11" s="50">
        <f>281.8-31.7</f>
        <v>250.10000000000002</v>
      </c>
      <c r="D11" s="51">
        <f>4+4+12.7+4+4+14.5+4+115.8+4+14.4+5.4+0.1</f>
        <v>186.9</v>
      </c>
      <c r="E11" s="1">
        <f>D11/D6*100</f>
        <v>0.08949126014180413</v>
      </c>
      <c r="F11" s="1">
        <f t="shared" si="3"/>
        <v>80.87408048463868</v>
      </c>
      <c r="G11" s="1">
        <f t="shared" si="0"/>
        <v>74.73010795681728</v>
      </c>
      <c r="H11" s="1">
        <f t="shared" si="2"/>
        <v>44.19999999999999</v>
      </c>
      <c r="I11" s="1">
        <f t="shared" si="1"/>
        <v>63.20000000000002</v>
      </c>
    </row>
    <row r="12" spans="1:9" ht="18.75" thickBot="1">
      <c r="A12" s="29" t="s">
        <v>35</v>
      </c>
      <c r="B12" s="50">
        <f>B6-B7-B8-B9-B10-B11</f>
        <v>2092.3000000000125</v>
      </c>
      <c r="C12" s="50">
        <f>C6-C7-C8-C9-C10-C11</f>
        <v>2281.700000000003</v>
      </c>
      <c r="D12" s="50">
        <f>D6-D7-D8-D9-D10-D11</f>
        <v>1318.610000000093</v>
      </c>
      <c r="E12" s="1">
        <f>D12/D6*100</f>
        <v>0.6313754442781844</v>
      </c>
      <c r="F12" s="1">
        <f t="shared" si="3"/>
        <v>63.02203316924365</v>
      </c>
      <c r="G12" s="1">
        <f t="shared" si="0"/>
        <v>57.7906823859443</v>
      </c>
      <c r="H12" s="1">
        <f t="shared" si="2"/>
        <v>773.6899999999196</v>
      </c>
      <c r="I12" s="1">
        <f t="shared" si="1"/>
        <v>963.0899999999101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159644.3+739.4+4754.8</f>
        <v>165138.49999999997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</f>
        <v>144552.40000000005</v>
      </c>
      <c r="E17" s="3">
        <f>D17/D137*100</f>
        <v>30.646486384080152</v>
      </c>
      <c r="F17" s="3">
        <f>D17/B17*100</f>
        <v>87.53403960917659</v>
      </c>
      <c r="G17" s="3">
        <f t="shared" si="0"/>
        <v>80.97851570049598</v>
      </c>
      <c r="H17" s="3">
        <f>B17-D17</f>
        <v>20586.09999999992</v>
      </c>
      <c r="I17" s="3">
        <f t="shared" si="1"/>
        <v>33954.69999999995</v>
      </c>
    </row>
    <row r="18" spans="1:9" ht="18">
      <c r="A18" s="29" t="s">
        <v>5</v>
      </c>
      <c r="B18" s="49">
        <f>124367.5+739.4+4641.9</f>
        <v>129748.79999999999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</f>
        <v>117330.09999999999</v>
      </c>
      <c r="E18" s="1">
        <f>D18/D17*100</f>
        <v>81.16786715405621</v>
      </c>
      <c r="F18" s="1">
        <f t="shared" si="3"/>
        <v>90.42865907044998</v>
      </c>
      <c r="G18" s="1">
        <f t="shared" si="0"/>
        <v>87.46650027694346</v>
      </c>
      <c r="H18" s="1">
        <f t="shared" si="2"/>
        <v>12418.699999999997</v>
      </c>
      <c r="I18" s="1">
        <f t="shared" si="1"/>
        <v>16812.800000000003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</f>
        <v>3607.7999999999993</v>
      </c>
      <c r="E19" s="1">
        <f>D19/D17*100</f>
        <v>2.4958423381417383</v>
      </c>
      <c r="F19" s="1">
        <f t="shared" si="3"/>
        <v>54.94251123124951</v>
      </c>
      <c r="G19" s="1">
        <f t="shared" si="0"/>
        <v>46.143810912439555</v>
      </c>
      <c r="H19" s="1">
        <f t="shared" si="2"/>
        <v>2958.7000000000007</v>
      </c>
      <c r="I19" s="1">
        <f t="shared" si="1"/>
        <v>4210.800000000001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</f>
        <v>2102.2</v>
      </c>
      <c r="E20" s="1">
        <f>D20/D17*100</f>
        <v>1.4542823225349415</v>
      </c>
      <c r="F20" s="1">
        <f t="shared" si="3"/>
        <v>86.93602415119308</v>
      </c>
      <c r="G20" s="1">
        <f t="shared" si="0"/>
        <v>74.10984982020729</v>
      </c>
      <c r="H20" s="1">
        <f t="shared" si="2"/>
        <v>315.9000000000001</v>
      </c>
      <c r="I20" s="1">
        <f t="shared" si="1"/>
        <v>734.4000000000001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</f>
        <v>11028.299999999997</v>
      </c>
      <c r="E21" s="1">
        <f>D21/D17*100</f>
        <v>7.6292749203748915</v>
      </c>
      <c r="F21" s="1">
        <f t="shared" si="3"/>
        <v>82.17625537432097</v>
      </c>
      <c r="G21" s="1">
        <f t="shared" si="0"/>
        <v>56.98319692460316</v>
      </c>
      <c r="H21" s="1">
        <f t="shared" si="2"/>
        <v>2392.000000000002</v>
      </c>
      <c r="I21" s="1">
        <f t="shared" si="1"/>
        <v>8325.300000000001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14.2+80.1+19.7+105+3.5+1.3+30+84.1+0.1+72.2+54.8+15.1+59.3+59.3+8.9+52.2+1.2+36.9+21.6+108.1+114.2+52.3+53.9+3.6+52.3</f>
        <v>1103.8999999999999</v>
      </c>
      <c r="E22" s="1">
        <f>D22/D17*100</f>
        <v>0.7636677080422044</v>
      </c>
      <c r="F22" s="1">
        <f t="shared" si="3"/>
        <v>91.88446812052604</v>
      </c>
      <c r="G22" s="1">
        <f t="shared" si="0"/>
        <v>79.10993263580333</v>
      </c>
      <c r="H22" s="1">
        <f t="shared" si="2"/>
        <v>97.50000000000023</v>
      </c>
      <c r="I22" s="1">
        <f t="shared" si="1"/>
        <v>291.5000000000002</v>
      </c>
    </row>
    <row r="23" spans="1:9" ht="18.75" thickBot="1">
      <c r="A23" s="29" t="s">
        <v>35</v>
      </c>
      <c r="B23" s="50">
        <f>B17-B18-B19-B20-B21-B22</f>
        <v>11783.399999999985</v>
      </c>
      <c r="C23" s="50">
        <f>C17-C18-C19-C20-C21-C22</f>
        <v>12960.000000000016</v>
      </c>
      <c r="D23" s="50">
        <f>D17-D18-D19-D20-D21-D22</f>
        <v>9380.100000000064</v>
      </c>
      <c r="E23" s="1">
        <f>D23/D17*100</f>
        <v>6.489065556850014</v>
      </c>
      <c r="F23" s="1">
        <f t="shared" si="3"/>
        <v>79.60435867406756</v>
      </c>
      <c r="G23" s="1">
        <f t="shared" si="0"/>
        <v>72.37731481481522</v>
      </c>
      <c r="H23" s="1">
        <f t="shared" si="2"/>
        <v>2403.299999999921</v>
      </c>
      <c r="I23" s="1">
        <f t="shared" si="1"/>
        <v>3579.8999999999523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</f>
        <v>31813.899999999998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</f>
        <v>27597.499999999993</v>
      </c>
      <c r="E31" s="3">
        <f>D31/D137*100</f>
        <v>5.850933004119278</v>
      </c>
      <c r="F31" s="3">
        <f>D31/B31*100</f>
        <v>86.74667362379336</v>
      </c>
      <c r="G31" s="3">
        <f t="shared" si="0"/>
        <v>75.14574421447881</v>
      </c>
      <c r="H31" s="3">
        <f t="shared" si="2"/>
        <v>4216.400000000005</v>
      </c>
      <c r="I31" s="3">
        <f t="shared" si="1"/>
        <v>9127.80000000001</v>
      </c>
    </row>
    <row r="32" spans="1:9" ht="18">
      <c r="A32" s="29" t="s">
        <v>3</v>
      </c>
      <c r="B32" s="49">
        <f>24397.2+42.9-63.4</f>
        <v>24376.7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</f>
        <v>21119</v>
      </c>
      <c r="E32" s="1">
        <f>D32/D31*100</f>
        <v>76.52504755865569</v>
      </c>
      <c r="F32" s="1">
        <f t="shared" si="3"/>
        <v>86.63600897578425</v>
      </c>
      <c r="G32" s="1">
        <f t="shared" si="0"/>
        <v>75.60753819936704</v>
      </c>
      <c r="H32" s="1">
        <f t="shared" si="2"/>
        <v>3257.7000000000007</v>
      </c>
      <c r="I32" s="1">
        <f t="shared" si="1"/>
        <v>6813.4000000000015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</f>
        <v>725.1999999999997</v>
      </c>
      <c r="E34" s="1">
        <f>D34/D31*100</f>
        <v>2.627774254914394</v>
      </c>
      <c r="F34" s="1">
        <f t="shared" si="3"/>
        <v>59.884393063583786</v>
      </c>
      <c r="G34" s="1">
        <f t="shared" si="0"/>
        <v>41.793453204241565</v>
      </c>
      <c r="H34" s="1">
        <f t="shared" si="2"/>
        <v>485.8000000000003</v>
      </c>
      <c r="I34" s="1">
        <f t="shared" si="1"/>
        <v>1010.0000000000003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38.5+5.5+3+4.5+22.1+25.5+8.2+45.3+17.5+1+24+2.2+10+60+29.8+5.1+15.7</f>
        <v>317.9</v>
      </c>
      <c r="E35" s="19">
        <f>D35/D31*100</f>
        <v>1.1519159344143495</v>
      </c>
      <c r="F35" s="19">
        <f t="shared" si="3"/>
        <v>80.97300050942434</v>
      </c>
      <c r="G35" s="19">
        <f t="shared" si="0"/>
        <v>72.86270914508366</v>
      </c>
      <c r="H35" s="19">
        <f t="shared" si="2"/>
        <v>74.70000000000005</v>
      </c>
      <c r="I35" s="19">
        <f t="shared" si="1"/>
        <v>118.39999999999998</v>
      </c>
    </row>
    <row r="36" spans="1:9" ht="18">
      <c r="A36" s="29" t="s">
        <v>15</v>
      </c>
      <c r="B36" s="49">
        <f>20.4+1</f>
        <v>21.4</v>
      </c>
      <c r="C36" s="50">
        <f>45.2-20+3</f>
        <v>28.200000000000003</v>
      </c>
      <c r="D36" s="50">
        <f>3.6+3.6+7.2+3.6</f>
        <v>18</v>
      </c>
      <c r="E36" s="1">
        <f>D36/D31*100</f>
        <v>0.06522329921188515</v>
      </c>
      <c r="F36" s="1">
        <f t="shared" si="3"/>
        <v>84.11214953271029</v>
      </c>
      <c r="G36" s="1">
        <f t="shared" si="0"/>
        <v>63.82978723404255</v>
      </c>
      <c r="H36" s="1">
        <f t="shared" si="2"/>
        <v>3.3999999999999986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5812.199999999997</v>
      </c>
      <c r="C37" s="49">
        <f>C31-C32-C34-C35-C33-C36</f>
        <v>6593.200000000002</v>
      </c>
      <c r="D37" s="49">
        <f>D31-D32-D34-D35-D33-D36</f>
        <v>5417.399999999993</v>
      </c>
      <c r="E37" s="1">
        <f>D37/D31*100</f>
        <v>19.630038952803677</v>
      </c>
      <c r="F37" s="1">
        <f t="shared" si="3"/>
        <v>93.20739134923086</v>
      </c>
      <c r="G37" s="1">
        <f t="shared" si="0"/>
        <v>82.16647454953576</v>
      </c>
      <c r="H37" s="1">
        <f>B37-D37</f>
        <v>394.8000000000038</v>
      </c>
      <c r="I37" s="1">
        <f t="shared" si="1"/>
        <v>1175.8000000000084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0.10078933056104016</v>
      </c>
      <c r="F41" s="3">
        <f>D41/B41*100</f>
        <v>62.233276606885724</v>
      </c>
      <c r="G41" s="3">
        <f t="shared" si="0"/>
        <v>57.93321959541798</v>
      </c>
      <c r="H41" s="3">
        <f t="shared" si="2"/>
        <v>288.49999999999994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</f>
        <v>4301.7</v>
      </c>
      <c r="E43" s="3">
        <f>D43/D137*100</f>
        <v>0.9120013951923146</v>
      </c>
      <c r="F43" s="3">
        <f>D43/B43*100</f>
        <v>85.16699994060465</v>
      </c>
      <c r="G43" s="3">
        <f aca="true" t="shared" si="4" ref="G43:G73">D43/C43*100</f>
        <v>70.45960820284348</v>
      </c>
      <c r="H43" s="3">
        <f>B43-D43</f>
        <v>749.1999999999998</v>
      </c>
      <c r="I43" s="3">
        <f aca="true" t="shared" si="5" ref="I43:I74">C43-D43</f>
        <v>1803.5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</f>
        <v>3905.999999999999</v>
      </c>
      <c r="E44" s="1">
        <f>D44/D43*100</f>
        <v>90.80131110956133</v>
      </c>
      <c r="F44" s="1">
        <f aca="true" t="shared" si="6" ref="F44:F71">D44/B44*100</f>
        <v>87.44906640397615</v>
      </c>
      <c r="G44" s="1">
        <f t="shared" si="4"/>
        <v>72.88129268201662</v>
      </c>
      <c r="H44" s="1">
        <f aca="true" t="shared" si="7" ref="H44:H71">B44-D44</f>
        <v>560.6000000000013</v>
      </c>
      <c r="I44" s="1">
        <f t="shared" si="5"/>
        <v>1453.4000000000015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0.023246623427947092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</f>
        <v>20.499999999999996</v>
      </c>
      <c r="E46" s="1">
        <f>D46/D43*100</f>
        <v>0.47655578027291534</v>
      </c>
      <c r="F46" s="1">
        <f t="shared" si="6"/>
        <v>66.99346405228756</v>
      </c>
      <c r="G46" s="1">
        <f t="shared" si="4"/>
        <v>45.55555555555555</v>
      </c>
      <c r="H46" s="1">
        <f t="shared" si="7"/>
        <v>10.100000000000005</v>
      </c>
      <c r="I46" s="1">
        <f t="shared" si="5"/>
        <v>24.500000000000004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</f>
        <v>204.80000000000004</v>
      </c>
      <c r="E47" s="1">
        <f>D47/D43*100</f>
        <v>4.760908478043565</v>
      </c>
      <c r="F47" s="1">
        <f t="shared" si="6"/>
        <v>75.37725432462277</v>
      </c>
      <c r="G47" s="1">
        <f t="shared" si="4"/>
        <v>53.72507869884575</v>
      </c>
      <c r="H47" s="1">
        <f t="shared" si="7"/>
        <v>66.89999999999995</v>
      </c>
      <c r="I47" s="1">
        <f t="shared" si="5"/>
        <v>176.4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169.4000000000007</v>
      </c>
      <c r="E48" s="1">
        <f>D48/D43*100</f>
        <v>3.937978008694253</v>
      </c>
      <c r="F48" s="1">
        <f t="shared" si="6"/>
        <v>60.2846975088972</v>
      </c>
      <c r="G48" s="1">
        <f t="shared" si="4"/>
        <v>53.17011927181453</v>
      </c>
      <c r="H48" s="1">
        <f t="shared" si="7"/>
        <v>111.59999999999857</v>
      </c>
      <c r="I48" s="1">
        <f t="shared" si="5"/>
        <v>149.19999999999854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</f>
        <v>8640.800000000003</v>
      </c>
      <c r="E49" s="3">
        <f>D49/D137*100</f>
        <v>1.8319319468065542</v>
      </c>
      <c r="F49" s="3">
        <f>D49/B49*100</f>
        <v>86.66539622679362</v>
      </c>
      <c r="G49" s="3">
        <f t="shared" si="4"/>
        <v>71.17510419927187</v>
      </c>
      <c r="H49" s="3">
        <f>B49-D49</f>
        <v>1329.4999999999964</v>
      </c>
      <c r="I49" s="3">
        <f t="shared" si="5"/>
        <v>3499.399999999996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</f>
        <v>5646.699999999999</v>
      </c>
      <c r="E50" s="1">
        <f>D50/D49*100</f>
        <v>65.34927321544298</v>
      </c>
      <c r="F50" s="1">
        <f t="shared" si="6"/>
        <v>90.2879710909643</v>
      </c>
      <c r="G50" s="1">
        <f t="shared" si="4"/>
        <v>75.36872172021194</v>
      </c>
      <c r="H50" s="1">
        <f t="shared" si="7"/>
        <v>607.4000000000015</v>
      </c>
      <c r="I50" s="1">
        <f t="shared" si="5"/>
        <v>1845.4000000000015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</f>
        <v>1.3</v>
      </c>
      <c r="E51" s="12">
        <f>D51/D49*100</f>
        <v>0.015044903249699097</v>
      </c>
      <c r="F51" s="1">
        <f t="shared" si="6"/>
        <v>20</v>
      </c>
      <c r="G51" s="1">
        <f t="shared" si="4"/>
        <v>13.402061855670105</v>
      </c>
      <c r="H51" s="1">
        <f t="shared" si="7"/>
        <v>5.2</v>
      </c>
      <c r="I51" s="1">
        <f t="shared" si="5"/>
        <v>8.399999999999999</v>
      </c>
    </row>
    <row r="52" spans="1:9" ht="18">
      <c r="A52" s="29" t="s">
        <v>1</v>
      </c>
      <c r="B52" s="49">
        <v>245.6</v>
      </c>
      <c r="C52" s="50">
        <v>325</v>
      </c>
      <c r="D52" s="51">
        <f>2.4+4.2+4.2+8.7+3.1+5.2-0.1+2.3+6.7+7.1+0.1+3.9+3.5+21.5+2.5-0.1+4.3+17.5+11.1+0.7-0.1+5.1+1.5+0.9+0.1+4.4</f>
        <v>120.70000000000002</v>
      </c>
      <c r="E52" s="1">
        <f>D52/D49*100</f>
        <v>1.3968614017220624</v>
      </c>
      <c r="F52" s="1">
        <f t="shared" si="6"/>
        <v>49.14495114006516</v>
      </c>
      <c r="G52" s="1">
        <f t="shared" si="4"/>
        <v>37.13846153846154</v>
      </c>
      <c r="H52" s="1">
        <f t="shared" si="7"/>
        <v>124.89999999999998</v>
      </c>
      <c r="I52" s="1">
        <f t="shared" si="5"/>
        <v>204.29999999999998</v>
      </c>
    </row>
    <row r="53" spans="1:9" ht="18">
      <c r="A53" s="29" t="s">
        <v>0</v>
      </c>
      <c r="B53" s="49">
        <v>311.9</v>
      </c>
      <c r="C53" s="50">
        <f>534.1-3</f>
        <v>531.1</v>
      </c>
      <c r="D53" s="51">
        <f>6+11+5+10.4+0.1+20.8+16+0.1+76.5+39.2+7.7+0.3+8.1+0.1+0.2+12-0.1+0.1+4.7+0.1+6.4+2.7+8.2+0.3+5.7+1.7+0.9+0.1+5.2+0.5</f>
        <v>249.9999999999999</v>
      </c>
      <c r="E53" s="1">
        <f>D53/D49*100</f>
        <v>2.893250624942133</v>
      </c>
      <c r="F53" s="1">
        <f t="shared" si="6"/>
        <v>80.15389547932027</v>
      </c>
      <c r="G53" s="1">
        <f t="shared" si="4"/>
        <v>47.07211447938239</v>
      </c>
      <c r="H53" s="1">
        <f t="shared" si="7"/>
        <v>61.90000000000009</v>
      </c>
      <c r="I53" s="1">
        <f t="shared" si="5"/>
        <v>281.10000000000014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2622.100000000004</v>
      </c>
      <c r="E54" s="1">
        <f>D54/D49*100</f>
        <v>30.345569854643124</v>
      </c>
      <c r="F54" s="1">
        <f t="shared" si="6"/>
        <v>83.18317365649403</v>
      </c>
      <c r="G54" s="1">
        <f t="shared" si="4"/>
        <v>69.32554265922865</v>
      </c>
      <c r="H54" s="1">
        <f t="shared" si="7"/>
        <v>530.0999999999949</v>
      </c>
      <c r="I54" s="1">
        <f>C54-D54</f>
        <v>1160.1999999999944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</f>
        <v>2561.9</v>
      </c>
      <c r="E56" s="3">
        <f>D56/D137*100</f>
        <v>0.5431472149018274</v>
      </c>
      <c r="F56" s="3">
        <f>D56/B56*100</f>
        <v>92.91672711446395</v>
      </c>
      <c r="G56" s="3">
        <f t="shared" si="4"/>
        <v>82.50885668276973</v>
      </c>
      <c r="H56" s="3">
        <f>B56-D56</f>
        <v>195.29999999999973</v>
      </c>
      <c r="I56" s="3">
        <f t="shared" si="5"/>
        <v>543.0999999999999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</f>
        <v>1431.4</v>
      </c>
      <c r="E57" s="1">
        <f>D57/D56*100</f>
        <v>55.87259455872595</v>
      </c>
      <c r="F57" s="1">
        <f t="shared" si="6"/>
        <v>90.85369723897176</v>
      </c>
      <c r="G57" s="1">
        <f t="shared" si="4"/>
        <v>79.69489449362509</v>
      </c>
      <c r="H57" s="1">
        <f t="shared" si="7"/>
        <v>144.0999999999999</v>
      </c>
      <c r="I57" s="1">
        <f t="shared" si="5"/>
        <v>364.70000000000005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7.080682306100941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</f>
        <v>130.50000000000003</v>
      </c>
      <c r="E59" s="1">
        <f>D59/D56*100</f>
        <v>5.093875639174052</v>
      </c>
      <c r="F59" s="1">
        <f t="shared" si="6"/>
        <v>78.56712823600243</v>
      </c>
      <c r="G59" s="1">
        <f t="shared" si="4"/>
        <v>45.32823897186524</v>
      </c>
      <c r="H59" s="1">
        <f t="shared" si="7"/>
        <v>35.599999999999966</v>
      </c>
      <c r="I59" s="1">
        <f t="shared" si="5"/>
        <v>157.39999999999995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28.428119754869435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90.29999999999993</v>
      </c>
      <c r="E61" s="1">
        <f>D61/D56*100</f>
        <v>3.5247277411296274</v>
      </c>
      <c r="F61" s="1">
        <f t="shared" si="6"/>
        <v>85.26912181303122</v>
      </c>
      <c r="G61" s="1">
        <f t="shared" si="4"/>
        <v>81.13207547169819</v>
      </c>
      <c r="H61" s="1">
        <f t="shared" si="7"/>
        <v>15.599999999999909</v>
      </c>
      <c r="I61" s="1">
        <f t="shared" si="5"/>
        <v>20.999999999999886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363.2</v>
      </c>
      <c r="C66" s="53">
        <f>C67+C68</f>
        <v>442.4</v>
      </c>
      <c r="D66" s="54">
        <f>SUM(D67:D68)</f>
        <v>1.4</v>
      </c>
      <c r="E66" s="42">
        <f>D66/D137*100</f>
        <v>0.0002968133419971733</v>
      </c>
      <c r="F66" s="113">
        <f>D66/B66*100</f>
        <v>0.3854625550660793</v>
      </c>
      <c r="G66" s="3">
        <f t="shared" si="4"/>
        <v>0.31645569620253167</v>
      </c>
      <c r="H66" s="3">
        <f>B66-D66</f>
        <v>361.8</v>
      </c>
      <c r="I66" s="3">
        <f t="shared" si="5"/>
        <v>441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</f>
        <v>68.69999999999999</v>
      </c>
      <c r="C68" s="50">
        <f>202.6-17.6</f>
        <v>185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68.69999999999999</v>
      </c>
      <c r="I68" s="1">
        <f t="shared" si="5"/>
        <v>185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</f>
        <v>32543.000000000007</v>
      </c>
      <c r="E87" s="3">
        <f>D87/D137*100</f>
        <v>6.899426134724296</v>
      </c>
      <c r="F87" s="3">
        <f aca="true" t="shared" si="10" ref="F87:F92">D87/B87*100</f>
        <v>86.00885910013533</v>
      </c>
      <c r="G87" s="3">
        <f t="shared" si="8"/>
        <v>73.82478777897255</v>
      </c>
      <c r="H87" s="3">
        <f aca="true" t="shared" si="11" ref="H87:H92">B87-D87</f>
        <v>5293.799999999996</v>
      </c>
      <c r="I87" s="3">
        <f t="shared" si="9"/>
        <v>11538.399999999994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</f>
        <v>27943.2</v>
      </c>
      <c r="E88" s="1">
        <f>D88/D87*100</f>
        <v>85.86547030083273</v>
      </c>
      <c r="F88" s="1">
        <f t="shared" si="10"/>
        <v>88.06000252111433</v>
      </c>
      <c r="G88" s="1">
        <f t="shared" si="8"/>
        <v>75.02255251514241</v>
      </c>
      <c r="H88" s="1">
        <f t="shared" si="11"/>
        <v>3788.7999999999993</v>
      </c>
      <c r="I88" s="1">
        <f t="shared" si="9"/>
        <v>9303.2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</f>
        <v>1195</v>
      </c>
      <c r="E89" s="1">
        <f>D89/D87*100</f>
        <v>3.67206465292075</v>
      </c>
      <c r="F89" s="1">
        <f t="shared" si="10"/>
        <v>78.21192486419268</v>
      </c>
      <c r="G89" s="1">
        <f t="shared" si="8"/>
        <v>65.29341055622338</v>
      </c>
      <c r="H89" s="1">
        <f t="shared" si="11"/>
        <v>332.9000000000001</v>
      </c>
      <c r="I89" s="1">
        <f t="shared" si="9"/>
        <v>635.1999999999998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3404.8000000000065</v>
      </c>
      <c r="E91" s="1">
        <f>D91/D87*100</f>
        <v>10.462465046246521</v>
      </c>
      <c r="F91" s="1">
        <f t="shared" si="10"/>
        <v>74.3909633157815</v>
      </c>
      <c r="G91" s="1">
        <f>D91/C91*100</f>
        <v>68.03069053708452</v>
      </c>
      <c r="H91" s="1">
        <f t="shared" si="11"/>
        <v>1172.0999999999967</v>
      </c>
      <c r="I91" s="1">
        <f>C91-D91</f>
        <v>1599.9999999999936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</f>
        <v>27179.600000000006</v>
      </c>
      <c r="E92" s="3">
        <f>D92/D137*100</f>
        <v>5.762334221533124</v>
      </c>
      <c r="F92" s="3">
        <f t="shared" si="10"/>
        <v>72.22969274025098</v>
      </c>
      <c r="G92" s="3">
        <f>D92/C92*100</f>
        <v>62.83951873190853</v>
      </c>
      <c r="H92" s="3">
        <f t="shared" si="11"/>
        <v>10449.799999999996</v>
      </c>
      <c r="I92" s="3">
        <f>C92-D92</f>
        <v>16072.799999999996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</f>
        <v>5208.5</v>
      </c>
      <c r="C98" s="106">
        <f>5290.2+873.6+17.6</f>
        <v>6181.400000000001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</f>
        <v>4509.799999999998</v>
      </c>
      <c r="E98" s="25">
        <f>D98/D137*100</f>
        <v>0.9561205783848941</v>
      </c>
      <c r="F98" s="25">
        <f>D98/B98*100</f>
        <v>86.5853892675434</v>
      </c>
      <c r="G98" s="25">
        <f aca="true" t="shared" si="12" ref="G98:G135">D98/C98*100</f>
        <v>72.9575824246934</v>
      </c>
      <c r="H98" s="25">
        <f aca="true" t="shared" si="13" ref="H98:H103">B98-D98</f>
        <v>698.7000000000016</v>
      </c>
      <c r="I98" s="25">
        <f aca="true" t="shared" si="14" ref="I98:I135">C98-D98</f>
        <v>1671.6000000000022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0.33704377134241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</f>
        <v>4834</v>
      </c>
      <c r="C100" s="51">
        <f>5711.4+17.6</f>
        <v>5729</v>
      </c>
      <c r="D100" s="51">
        <f>3302.1+5.1+16.7+151+216.3+17.4+13.8+53.7+7.6+119.5+15.5+6.4+75+28.9+153.8+9.3+9.1</f>
        <v>4201.200000000001</v>
      </c>
      <c r="E100" s="1">
        <f>D100/D98*100</f>
        <v>93.15712448445612</v>
      </c>
      <c r="F100" s="1">
        <f aca="true" t="shared" si="15" ref="F100:F135">D100/B100*100</f>
        <v>86.9093918080265</v>
      </c>
      <c r="G100" s="1">
        <f t="shared" si="12"/>
        <v>73.33216966311748</v>
      </c>
      <c r="H100" s="1">
        <f t="shared" si="13"/>
        <v>632.7999999999993</v>
      </c>
      <c r="I100" s="1">
        <f t="shared" si="14"/>
        <v>1527.7999999999993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17.7+41.2+3+5.2+16.9+34.4+10.6+13.9+13.1+2.6+3.8+6.5+29.2+10.8+9.4+3.9</f>
        <v>222.20000000000002</v>
      </c>
      <c r="E101" s="97">
        <f>D101/D98*100</f>
        <v>4.927047762650231</v>
      </c>
      <c r="F101" s="97">
        <f>D101/B101*100</f>
        <v>72.33072916666667</v>
      </c>
      <c r="G101" s="97">
        <f>D101/C101*100</f>
        <v>55.53611597100725</v>
      </c>
      <c r="H101" s="97">
        <f t="shared" si="13"/>
        <v>84.99999999999997</v>
      </c>
      <c r="I101" s="97">
        <f>C101-D101</f>
        <v>177.9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293.3999999999978</v>
      </c>
      <c r="E102" s="97">
        <f>D102/D98*100</f>
        <v>6.505831744201471</v>
      </c>
      <c r="F102" s="97">
        <f t="shared" si="15"/>
        <v>81.65878096298293</v>
      </c>
      <c r="G102" s="97">
        <f t="shared" si="12"/>
        <v>67.10887465690698</v>
      </c>
      <c r="H102" s="97">
        <f>B102-D102</f>
        <v>65.90000000000236</v>
      </c>
      <c r="I102" s="97">
        <f t="shared" si="14"/>
        <v>143.8000000000029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10466.199999999999</v>
      </c>
      <c r="E103" s="95">
        <f>D103/D137*100</f>
        <v>2.218934142864868</v>
      </c>
      <c r="F103" s="95">
        <f>D103/B103*100</f>
        <v>74.96096603687099</v>
      </c>
      <c r="G103" s="95">
        <f t="shared" si="12"/>
        <v>60.9879320090204</v>
      </c>
      <c r="H103" s="95">
        <f t="shared" si="13"/>
        <v>3495.999999999998</v>
      </c>
      <c r="I103" s="95">
        <f t="shared" si="14"/>
        <v>6694.9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1.4+20.1+85.2+143.2+49+97.4+39.5+2.1+10+69.9+14+22.7+50+22.1+4.6+24.2</f>
        <v>655.4000000000001</v>
      </c>
      <c r="E104" s="6">
        <f>D104/D103*100</f>
        <v>6.2620626397355315</v>
      </c>
      <c r="F104" s="6">
        <f t="shared" si="15"/>
        <v>62.63379204892967</v>
      </c>
      <c r="G104" s="6">
        <f t="shared" si="12"/>
        <v>44.58806721545684</v>
      </c>
      <c r="H104" s="6">
        <f aca="true" t="shared" si="16" ref="H104:H135">B104-D104</f>
        <v>391</v>
      </c>
      <c r="I104" s="6">
        <f t="shared" si="14"/>
        <v>814.5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56.43410852713179</v>
      </c>
      <c r="G105" s="1">
        <f t="shared" si="12"/>
        <v>36.14697120158888</v>
      </c>
      <c r="H105" s="1">
        <f t="shared" si="16"/>
        <v>252.89999999999998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</f>
        <v>42.2</v>
      </c>
      <c r="E106" s="6">
        <f>D106/D103*100</f>
        <v>0.4032026905658214</v>
      </c>
      <c r="F106" s="6">
        <f>D106/B106*100</f>
        <v>4.921282798833819</v>
      </c>
      <c r="G106" s="6">
        <f t="shared" si="12"/>
        <v>4.921282798833819</v>
      </c>
      <c r="H106" s="6">
        <f t="shared" si="16"/>
        <v>815.3</v>
      </c>
      <c r="I106" s="6">
        <f t="shared" si="14"/>
        <v>815.3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56.7</v>
      </c>
      <c r="I107" s="6">
        <f t="shared" si="14"/>
        <v>63.5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5.5+5.5+5.5-0.1+5.5+5.5+5.5+5.5-0.1+5.5+5.5</f>
        <v>49.3</v>
      </c>
      <c r="E109" s="6">
        <f>D109/D103*100</f>
        <v>0.4710401100686018</v>
      </c>
      <c r="F109" s="6">
        <f t="shared" si="15"/>
        <v>78.5031847133758</v>
      </c>
      <c r="G109" s="6">
        <f t="shared" si="12"/>
        <v>65.2980132450331</v>
      </c>
      <c r="H109" s="6">
        <f t="shared" si="16"/>
        <v>13.5</v>
      </c>
      <c r="I109" s="6">
        <f t="shared" si="14"/>
        <v>26.200000000000003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7.132483613919092</v>
      </c>
      <c r="F110" s="6">
        <f t="shared" si="15"/>
        <v>86.19097101951276</v>
      </c>
      <c r="G110" s="6">
        <f t="shared" si="12"/>
        <v>71.0952380952381</v>
      </c>
      <c r="H110" s="6">
        <f t="shared" si="16"/>
        <v>119.60000000000002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0.21879956431178463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0.7156370029236974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</f>
        <v>129.7</v>
      </c>
      <c r="E114" s="6">
        <f>D114/D103*100</f>
        <v>1.239227226691636</v>
      </c>
      <c r="F114" s="6">
        <f t="shared" si="15"/>
        <v>74.15666094911377</v>
      </c>
      <c r="G114" s="6">
        <f t="shared" si="12"/>
        <v>71.93566278424846</v>
      </c>
      <c r="H114" s="6">
        <f t="shared" si="16"/>
        <v>45.20000000000002</v>
      </c>
      <c r="I114" s="6">
        <f t="shared" si="14"/>
        <v>50.60000000000002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0.5522539221493953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</f>
        <v>1035.6000000000001</v>
      </c>
      <c r="E120" s="19">
        <f>D120/D103*100</f>
        <v>9.894708681278786</v>
      </c>
      <c r="F120" s="6">
        <f t="shared" si="15"/>
        <v>62.33297219212712</v>
      </c>
      <c r="G120" s="6">
        <f t="shared" si="12"/>
        <v>60.91406387859539</v>
      </c>
      <c r="H120" s="6">
        <f t="shared" si="16"/>
        <v>625.8</v>
      </c>
      <c r="I120" s="6">
        <f t="shared" si="14"/>
        <v>664.4999999999998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0.04204009095946953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0.47008465345588657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</f>
        <v>42.1</v>
      </c>
      <c r="E124" s="19">
        <f>D124/D103*100</f>
        <v>0.40224723395310624</v>
      </c>
      <c r="F124" s="6">
        <f t="shared" si="15"/>
        <v>49.70484061393152</v>
      </c>
      <c r="G124" s="6">
        <f t="shared" si="12"/>
        <v>49.70484061393152</v>
      </c>
      <c r="H124" s="6">
        <f t="shared" si="16"/>
        <v>42.6</v>
      </c>
      <c r="I124" s="6">
        <f t="shared" si="14"/>
        <v>42.6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1.2908218837782577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0.16147216754887164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</f>
        <v>646.4000000000003</v>
      </c>
      <c r="E129" s="19">
        <f>D129/D103*100</f>
        <v>6.176071544591164</v>
      </c>
      <c r="F129" s="6">
        <f t="shared" si="15"/>
        <v>88.90111401457851</v>
      </c>
      <c r="G129" s="6">
        <f t="shared" si="12"/>
        <v>74.45289103893116</v>
      </c>
      <c r="H129" s="6">
        <f t="shared" si="16"/>
        <v>80.6999999999997</v>
      </c>
      <c r="I129" s="6">
        <f t="shared" si="14"/>
        <v>221.79999999999973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</f>
        <v>566.6</v>
      </c>
      <c r="E130" s="1">
        <f>D130/D129*100</f>
        <v>87.654702970297</v>
      </c>
      <c r="F130" s="1">
        <f>D130/B130*100</f>
        <v>89.92223456594192</v>
      </c>
      <c r="G130" s="1">
        <f t="shared" si="12"/>
        <v>75.83991433543034</v>
      </c>
      <c r="H130" s="1">
        <f t="shared" si="16"/>
        <v>63.5</v>
      </c>
      <c r="I130" s="1">
        <f t="shared" si="14"/>
        <v>180.5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1.7172029702970288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60.02178441076992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4.546062563299002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15452.799999999997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544692.2999999999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471676.9100000002</v>
      </c>
      <c r="E137" s="38">
        <v>100</v>
      </c>
      <c r="F137" s="3">
        <f>D137/B137*100</f>
        <v>86.59511250663911</v>
      </c>
      <c r="G137" s="3">
        <f aca="true" t="shared" si="17" ref="G137:G143">D137/C137*100</f>
        <v>75.56989572221731</v>
      </c>
      <c r="H137" s="3">
        <f aca="true" t="shared" si="18" ref="H137:H143">B137-D137</f>
        <v>73015.38999999972</v>
      </c>
      <c r="I137" s="3">
        <f aca="true" t="shared" si="19" ref="I137:I143">C137-D137</f>
        <v>152482.88999999984</v>
      </c>
      <c r="K137" s="46"/>
      <c r="L137" s="47"/>
    </row>
    <row r="138" spans="1:12" ht="18.75">
      <c r="A138" s="23" t="s">
        <v>5</v>
      </c>
      <c r="B138" s="67">
        <f>B7+B18+B32+B50+B57+B88+B111+B115+B44+B130</f>
        <v>390706.99999999994</v>
      </c>
      <c r="C138" s="67">
        <f>C7+C18+C32+C50+C57+C88+C111+C115+C44+C130</f>
        <v>430976.7</v>
      </c>
      <c r="D138" s="67">
        <f>D7+D18+D32+D50+D57+D88+D111+D115+D44+D130</f>
        <v>351739.0999999999</v>
      </c>
      <c r="E138" s="6">
        <f>D138/D137*100</f>
        <v>74.5720412729128</v>
      </c>
      <c r="F138" s="6">
        <f aca="true" t="shared" si="20" ref="F138:F149">D138/B138*100</f>
        <v>90.02631127673678</v>
      </c>
      <c r="G138" s="6">
        <f t="shared" si="17"/>
        <v>81.61441210162867</v>
      </c>
      <c r="H138" s="6">
        <f t="shared" si="18"/>
        <v>38967.90000000002</v>
      </c>
      <c r="I138" s="18">
        <f t="shared" si="19"/>
        <v>79237.6000000001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43555.8</v>
      </c>
      <c r="C139" s="68">
        <f>C10+C21+C34+C53+C59+C89+C47+C131+C105+C108</f>
        <v>64495.399999999994</v>
      </c>
      <c r="D139" s="68">
        <f>D10+D21+D34+D53+D59+D89+D47+D131+D105+D108</f>
        <v>35790.399999999994</v>
      </c>
      <c r="E139" s="6">
        <f>D139/D137*100</f>
        <v>7.587905882439736</v>
      </c>
      <c r="F139" s="6">
        <f t="shared" si="20"/>
        <v>82.17137556881056</v>
      </c>
      <c r="G139" s="6">
        <f t="shared" si="17"/>
        <v>55.49294988479798</v>
      </c>
      <c r="H139" s="6">
        <f t="shared" si="18"/>
        <v>7765.400000000009</v>
      </c>
      <c r="I139" s="18">
        <f t="shared" si="19"/>
        <v>28705</v>
      </c>
      <c r="K139" s="46"/>
      <c r="L139" s="103"/>
    </row>
    <row r="140" spans="1:12" ht="18.75">
      <c r="A140" s="23" t="s">
        <v>1</v>
      </c>
      <c r="B140" s="67">
        <f>B20+B9+B52+B46+B58+B33+B99+B119</f>
        <v>16570.800000000003</v>
      </c>
      <c r="C140" s="67">
        <f>C20+C9+C52+C46+C58+C33+C99+C119</f>
        <v>20516.600000000002</v>
      </c>
      <c r="D140" s="67">
        <f>D20+D9+D52+D46+D58+D33+D99+D119</f>
        <v>14162.200000000003</v>
      </c>
      <c r="E140" s="6">
        <f>D140/D137*100</f>
        <v>3.0025213657374064</v>
      </c>
      <c r="F140" s="6">
        <f t="shared" si="20"/>
        <v>85.46479349216695</v>
      </c>
      <c r="G140" s="6">
        <f t="shared" si="17"/>
        <v>69.02800658978585</v>
      </c>
      <c r="H140" s="6">
        <f t="shared" si="18"/>
        <v>2408.6000000000004</v>
      </c>
      <c r="I140" s="18">
        <f t="shared" si="19"/>
        <v>6354.4</v>
      </c>
      <c r="K140" s="46"/>
      <c r="L140" s="47"/>
    </row>
    <row r="141" spans="1:12" ht="21" customHeight="1">
      <c r="A141" s="23" t="s">
        <v>15</v>
      </c>
      <c r="B141" s="67">
        <f>B11+B22+B100+B60+B36+B90</f>
        <v>7016.2</v>
      </c>
      <c r="C141" s="67">
        <f>C11+C22+C100+C60+C36+C90</f>
        <v>8131</v>
      </c>
      <c r="D141" s="67">
        <f>D11+D22+D100+D60+D36+D90</f>
        <v>6238.300000000001</v>
      </c>
      <c r="E141" s="6">
        <f>D141/D137*100</f>
        <v>1.3225790509864048</v>
      </c>
      <c r="F141" s="6">
        <f t="shared" si="20"/>
        <v>88.91280180154502</v>
      </c>
      <c r="G141" s="6">
        <f t="shared" si="17"/>
        <v>76.7224203664986</v>
      </c>
      <c r="H141" s="6">
        <f t="shared" si="18"/>
        <v>777.8999999999987</v>
      </c>
      <c r="I141" s="18">
        <f t="shared" si="19"/>
        <v>1892.699999999999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3629.5999999999995</v>
      </c>
      <c r="E142" s="6">
        <f>D142/D137*100</f>
        <v>0.7695097900806716</v>
      </c>
      <c r="F142" s="6">
        <f t="shared" si="20"/>
        <v>54.26546661483718</v>
      </c>
      <c r="G142" s="6">
        <f t="shared" si="17"/>
        <v>45.69040395775374</v>
      </c>
      <c r="H142" s="6">
        <f t="shared" si="18"/>
        <v>3059.000000000001</v>
      </c>
      <c r="I142" s="18">
        <f t="shared" si="19"/>
        <v>4314.300000000001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80153.89999999998</v>
      </c>
      <c r="C143" s="67">
        <f>C137-C138-C139-C140-C141-C142</f>
        <v>92096.20000000004</v>
      </c>
      <c r="D143" s="67">
        <f>D137-D138-D139-D140-D141-D142</f>
        <v>60117.310000000296</v>
      </c>
      <c r="E143" s="6">
        <f>D143/D137*100</f>
        <v>12.745442637842983</v>
      </c>
      <c r="F143" s="6">
        <f t="shared" si="20"/>
        <v>75.00235172586775</v>
      </c>
      <c r="G143" s="43">
        <f t="shared" si="17"/>
        <v>65.27664550763252</v>
      </c>
      <c r="H143" s="6">
        <f t="shared" si="18"/>
        <v>20036.589999999684</v>
      </c>
      <c r="I143" s="6">
        <f t="shared" si="19"/>
        <v>31978.889999999745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</f>
        <v>63772.4</v>
      </c>
      <c r="C145" s="74">
        <f>77971.6-8326.2+721.6</f>
        <v>70367.00000000001</v>
      </c>
      <c r="D145" s="74">
        <f>1285.7+343.1+251.2+535+4+1250.9+3+47.1-1+182.9+10.6+2492.6+31+22.3+70.1+288.5+61.4+28+67+8.2+59.1+10.4+80.6+354.8+3.8+68.4+2.6+5.3+24.2+4809.3+1220.5+217.5+98.1+52.8+976.5+2798.4+12.2</f>
        <v>17776.100000000002</v>
      </c>
      <c r="E145" s="15"/>
      <c r="F145" s="6">
        <f t="shared" si="20"/>
        <v>27.874284173090558</v>
      </c>
      <c r="G145" s="6">
        <f aca="true" t="shared" si="21" ref="G145:G154">D145/C145*100</f>
        <v>25.26198360026717</v>
      </c>
      <c r="H145" s="6">
        <f>B145-D145</f>
        <v>45996.3</v>
      </c>
      <c r="I145" s="6">
        <f aca="true" t="shared" si="22" ref="I145:I154">C145-D145</f>
        <v>52590.90000000001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</f>
        <v>12116</v>
      </c>
      <c r="E146" s="6"/>
      <c r="F146" s="6">
        <f t="shared" si="20"/>
        <v>45.15217804477206</v>
      </c>
      <c r="G146" s="6">
        <f t="shared" si="21"/>
        <v>43.34837193160717</v>
      </c>
      <c r="H146" s="6">
        <f aca="true" t="shared" si="23" ref="H146:H153">B146-D146</f>
        <v>14717.7</v>
      </c>
      <c r="I146" s="6">
        <f t="shared" si="22"/>
        <v>15834.300000000003</v>
      </c>
      <c r="K146" s="46"/>
      <c r="L146" s="46"/>
    </row>
    <row r="147" spans="1:12" ht="18.75">
      <c r="A147" s="23" t="s">
        <v>63</v>
      </c>
      <c r="B147" s="89">
        <f>87818.4-39.4</f>
        <v>87779</v>
      </c>
      <c r="C147" s="67">
        <f>109130.7-6200+130-3633.3+1677.5-526.6</f>
        <v>100578.29999999999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</f>
        <v>21086.499999999996</v>
      </c>
      <c r="E147" s="6"/>
      <c r="F147" s="6">
        <f t="shared" si="20"/>
        <v>24.02226044953804</v>
      </c>
      <c r="G147" s="6">
        <f t="shared" si="21"/>
        <v>20.965257913486308</v>
      </c>
      <c r="H147" s="6">
        <f t="shared" si="23"/>
        <v>66692.5</v>
      </c>
      <c r="I147" s="6">
        <f t="shared" si="22"/>
        <v>79491.79999999999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</f>
        <v>4382.600000000001</v>
      </c>
      <c r="E149" s="19"/>
      <c r="F149" s="6">
        <f t="shared" si="20"/>
        <v>25.078538525364085</v>
      </c>
      <c r="G149" s="6">
        <f t="shared" si="21"/>
        <v>22.51250809044865</v>
      </c>
      <c r="H149" s="6">
        <f t="shared" si="23"/>
        <v>13092.899999999998</v>
      </c>
      <c r="I149" s="6">
        <f t="shared" si="22"/>
        <v>15084.8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</f>
        <v>2158.7</v>
      </c>
      <c r="E153" s="24"/>
      <c r="F153" s="6">
        <f>D153/B153*100</f>
        <v>26.46698217307079</v>
      </c>
      <c r="G153" s="6">
        <f t="shared" si="21"/>
        <v>24.347247442563415</v>
      </c>
      <c r="H153" s="6">
        <f t="shared" si="23"/>
        <v>5997.5</v>
      </c>
      <c r="I153" s="6">
        <f t="shared" si="22"/>
        <v>6707.599999999999</v>
      </c>
    </row>
    <row r="154" spans="1:9" ht="19.5" thickBot="1">
      <c r="A154" s="14" t="s">
        <v>20</v>
      </c>
      <c r="B154" s="91">
        <f>B137+B145+B149+B150+B146+B153+B152+B147+B151+B148</f>
        <v>758243.8999999998</v>
      </c>
      <c r="C154" s="91">
        <f>C137+C145+C149+C150+C146+C153+C152+C147+C151+C148</f>
        <v>861086</v>
      </c>
      <c r="D154" s="91">
        <f>D137+D145+D149+D150+D146+D153+D152+D147+D151+D148</f>
        <v>538099.5100000001</v>
      </c>
      <c r="E154" s="25"/>
      <c r="F154" s="3">
        <f>D154/B154*100</f>
        <v>70.96654651623314</v>
      </c>
      <c r="G154" s="3">
        <f t="shared" si="21"/>
        <v>62.49079766713198</v>
      </c>
      <c r="H154" s="3">
        <f>B154-D154</f>
        <v>220144.38999999966</v>
      </c>
      <c r="I154" s="3">
        <f t="shared" si="22"/>
        <v>322986.4899999999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471676.9100000002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5" sqref="R2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471676.9100000002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2014-10-14T05:05:18Z</dcterms:modified>
  <cp:category/>
  <cp:version/>
  <cp:contentType/>
  <cp:contentStatus/>
</cp:coreProperties>
</file>